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'bs'!$A$1:$C$65</definedName>
    <definedName name="_xlnm.Print_Area" localSheetId="3">'cashflow'!$A$1:$I$75</definedName>
    <definedName name="_xlnm.Print_Area" localSheetId="2">'equity'!$A$1:$J$53</definedName>
    <definedName name="_xlnm.Print_Area" localSheetId="1">'pl'!$A$1:$E$38</definedName>
  </definedNames>
  <calcPr fullCalcOnLoad="1"/>
</workbook>
</file>

<file path=xl/sharedStrings.xml><?xml version="1.0" encoding="utf-8"?>
<sst xmlns="http://schemas.openxmlformats.org/spreadsheetml/2006/main" count="171" uniqueCount="142">
  <si>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</si>
  <si>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</si>
  <si>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</si>
  <si>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</si>
  <si>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</si>
  <si>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</si>
  <si>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</si>
  <si>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</si>
  <si>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</si>
  <si>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</si>
  <si>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</si>
  <si>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</si>
  <si>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</si>
  <si>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</si>
  <si>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</si>
  <si>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</si>
  <si>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</si>
  <si>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</si>
  <si>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</si>
  <si>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</si>
  <si>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</si>
  <si>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</si>
  <si>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</si>
  <si>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</si>
  <si>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Total</t>
  </si>
  <si>
    <t xml:space="preserve">CONDENSED CONSOLIDATED CASH FLOW STATEMENT </t>
  </si>
  <si>
    <t>As at</t>
  </si>
  <si>
    <t>Unaudited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</si>
  <si>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</si>
  <si>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</si>
  <si>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</si>
  <si>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</si>
  <si>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</si>
  <si>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</si>
  <si>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</si>
  <si>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</si>
  <si>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</si>
  <si>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</si>
  <si>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</si>
  <si>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</si>
  <si>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</si>
  <si>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</si>
  <si>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</si>
  <si>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</si>
  <si>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</si>
  <si>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</si>
  <si>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</si>
  <si>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</si>
  <si>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</si>
  <si>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ASSETS</t>
  </si>
  <si>
    <t>Current Assets</t>
  </si>
  <si>
    <t>Non-Current Assets</t>
  </si>
  <si>
    <t>TOTAL ASSETS</t>
  </si>
  <si>
    <t>EQUITY AND LIABILITIES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</si>
  <si>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</si>
  <si>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</si>
  <si>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</si>
  <si>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</si>
  <si>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</si>
  <si>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</si>
  <si>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</si>
  <si>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 xml:space="preserve">Minority </t>
  </si>
  <si>
    <t xml:space="preserve">Total </t>
  </si>
  <si>
    <t>Equity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</si>
  <si>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</si>
  <si>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</si>
  <si>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</si>
  <si>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</si>
  <si>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</si>
  <si>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</si>
  <si>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</si>
  <si>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Audited</t>
  </si>
  <si>
    <t>Investment properties</t>
  </si>
  <si>
    <t>Non-current assets classified as held for sale</t>
  </si>
  <si>
    <t>Borrowing</t>
  </si>
  <si>
    <t>Borrowings</t>
  </si>
  <si>
    <t>Finance costs</t>
  </si>
  <si>
    <t>At 1 Aug 2008</t>
  </si>
  <si>
    <t>Interest paid</t>
  </si>
  <si>
    <t>Repayment of hire purchase creditor</t>
  </si>
  <si>
    <t>Interest expense</t>
  </si>
  <si>
    <t>Impairment of golf club membership</t>
  </si>
  <si>
    <t>Increase/ (decrease) in trade financing</t>
  </si>
  <si>
    <t>CUMULATIVE QUARTERS</t>
  </si>
  <si>
    <t>Tax refundable</t>
  </si>
  <si>
    <t>Net cash from/ (used in) financing activities</t>
  </si>
  <si>
    <t>31.07.2009</t>
  </si>
  <si>
    <t>Deferred tax assets</t>
  </si>
  <si>
    <t>Reversal of impairment losses on investment properties</t>
  </si>
  <si>
    <t>Plant and equipment written off</t>
  </si>
  <si>
    <t>Bad debts written off</t>
  </si>
  <si>
    <t>Proceeds from disposal of plant and equipment</t>
  </si>
  <si>
    <t>The condensed consolidated balance sheet should be read in conjunction with the audited financial statements for the year ended 31 July 2009.</t>
  </si>
  <si>
    <t>Profit before taxation</t>
  </si>
  <si>
    <t>The condensed consolidated income statement should be read in conjunction with the audited financial statements for the year ended 31 July 2009.</t>
  </si>
  <si>
    <t>At 1 Aug 2009</t>
  </si>
  <si>
    <t>Net cash from/ (used in) investing activities</t>
  </si>
  <si>
    <t>The condensed consolidated cash flow statement should be read in conjunction with the audited financial statements for the year ended 31 July 2009.</t>
  </si>
  <si>
    <t>The condensed consolidated statement of changes in equity should be read in conjunction with the audited financial statements for the year ended 31 July 2009.</t>
  </si>
  <si>
    <t xml:space="preserve">CONDENSED CONSOLIDATED STATEMENT OF CHANGES IN EQUITY </t>
  </si>
  <si>
    <t>NET INCREASE IN CASH AND CASH EQUIVALENTS</t>
  </si>
  <si>
    <t>Share of loss/ (profit) of associate</t>
  </si>
  <si>
    <t>Share of profit/ (loss) of associate</t>
  </si>
  <si>
    <t>Profit/ (loss) before taxation</t>
  </si>
  <si>
    <t xml:space="preserve">Earnings/ (loss) per share attributable </t>
  </si>
  <si>
    <t xml:space="preserve">Retained </t>
  </si>
  <si>
    <t>profit/</t>
  </si>
  <si>
    <t>(Accumulated</t>
  </si>
  <si>
    <t>losses)</t>
  </si>
  <si>
    <t>12 Months Ended</t>
  </si>
  <si>
    <t>4th Quarter</t>
  </si>
  <si>
    <t>31-Jul-10</t>
  </si>
  <si>
    <t>31-Jul-09</t>
  </si>
  <si>
    <t>At 31 Jul 2010</t>
  </si>
  <si>
    <t>At 31 Jul 2009</t>
  </si>
  <si>
    <t>Realisation of revaluation reserve through depreciation</t>
  </si>
  <si>
    <t>Transfer of revaluation surplus upon disposal of properties</t>
  </si>
  <si>
    <t>31.07.2010</t>
  </si>
  <si>
    <t>Profit/ (loss) for the year</t>
  </si>
  <si>
    <t>Profit for the year</t>
  </si>
  <si>
    <t>12 months ended</t>
  </si>
  <si>
    <t>Inventories written off</t>
  </si>
  <si>
    <t>Provision for obsolete inventories</t>
  </si>
  <si>
    <t>(Gain)/ loss on disposal of assets held for sale</t>
  </si>
  <si>
    <t>Unrealised (gain)/ loss on foreign exchange</t>
  </si>
  <si>
    <t>Proceeds from disposal of assets held for sale</t>
  </si>
  <si>
    <t>Gain on disposal of plant and equipment</t>
  </si>
  <si>
    <t>Provision for doubtful debt</t>
  </si>
  <si>
    <t>Cash generated from operations</t>
  </si>
  <si>
    <t>Net cash from operating activities</t>
  </si>
  <si>
    <t>Increase in intangible asset</t>
  </si>
  <si>
    <t>Intangible asset</t>
  </si>
  <si>
    <t>Attributable  to Equity Holders of the Company</t>
  </si>
  <si>
    <t>FOR THE YEAR ENDED 31 JULY 2010</t>
  </si>
  <si>
    <t>CONDENSED CONSOLIDATED INCOME STATEMENTS FOR THE YEAR ENDED 31 JULY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</si>
  <si>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</si>
  <si>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Equity attributable to equity holders of the company</t>
  </si>
  <si>
    <t>equity holders of the company</t>
  </si>
  <si>
    <t>Equity holders of the company</t>
  </si>
  <si>
    <r>
      <t>to equity holders of the company</t>
    </r>
    <r>
      <rPr>
        <sz val="10"/>
        <rFont val="Times New Roman"/>
        <family val="1"/>
      </rPr>
      <t>:</t>
    </r>
  </si>
  <si>
    <t>Distributable</t>
  </si>
  <si>
    <t xml:space="preserve">   OF THE YEAR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</si>
</sst>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5" fontId="5" fillId="0" borderId="10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 quotePrefix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38" fontId="5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38" fontId="5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42" applyNumberFormat="1" applyFont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172" fontId="5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2" fontId="7" fillId="0" borderId="12" xfId="0" applyNumberFormat="1" applyFont="1" applyFill="1" applyBorder="1" applyAlignment="1">
      <alignment horizontal="right" vertical="center"/>
    </xf>
    <xf numFmtId="171" fontId="5" fillId="0" borderId="0" xfId="42" applyFont="1" applyFill="1" applyAlignment="1">
      <alignment horizontal="right"/>
    </xf>
    <xf numFmtId="41" fontId="5" fillId="0" borderId="0" xfId="42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/>
    </xf>
    <xf numFmtId="172" fontId="7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171" fontId="5" fillId="0" borderId="0" xfId="42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9" fontId="5" fillId="0" borderId="17" xfId="0" applyNumberFormat="1" applyFont="1" applyFill="1" applyBorder="1" applyAlignment="1">
      <alignment/>
    </xf>
    <xf numFmtId="39" fontId="5" fillId="0" borderId="18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1" fontId="5" fillId="0" borderId="24" xfId="0" applyNumberFormat="1" applyFont="1" applyFill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3" xfId="0" applyNumberFormat="1" applyFont="1" applyFill="1" applyBorder="1" applyAlignment="1">
      <alignment/>
    </xf>
    <xf numFmtId="41" fontId="5" fillId="0" borderId="25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24" xfId="42" applyNumberFormat="1" applyFont="1" applyFill="1" applyBorder="1" applyAlignment="1">
      <alignment/>
    </xf>
    <xf numFmtId="41" fontId="5" fillId="0" borderId="24" xfId="42" applyNumberFormat="1" applyFont="1" applyBorder="1" applyAlignment="1">
      <alignment/>
    </xf>
    <xf numFmtId="0" fontId="7" fillId="0" borderId="0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28" xfId="0" applyNumberFormat="1" applyFont="1" applyFill="1" applyBorder="1" applyAlignment="1">
      <alignment/>
    </xf>
    <xf numFmtId="41" fontId="5" fillId="0" borderId="28" xfId="0" applyNumberFormat="1" applyFont="1" applyBorder="1" applyAlignment="1">
      <alignment/>
    </xf>
    <xf numFmtId="185" fontId="5" fillId="0" borderId="25" xfId="42" applyNumberFormat="1" applyFont="1" applyFill="1" applyBorder="1" applyAlignment="1">
      <alignment/>
    </xf>
    <xf numFmtId="185" fontId="5" fillId="0" borderId="25" xfId="42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0" fontId="7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905125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85725</xdr:rowOff>
    </xdr:from>
    <xdr:to>
      <xdr:col>5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438650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76200</xdr:rowOff>
    </xdr:from>
    <xdr:to>
      <xdr:col>3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95525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7</xdr:row>
      <xdr:rowOff>95250</xdr:rowOff>
    </xdr:from>
    <xdr:to>
      <xdr:col>7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629275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8</xdr:row>
      <xdr:rowOff>85725</xdr:rowOff>
    </xdr:from>
    <xdr:to>
      <xdr:col>6</xdr:col>
      <xdr:colOff>76200</xdr:colOff>
      <xdr:row>8</xdr:row>
      <xdr:rowOff>85725</xdr:rowOff>
    </xdr:to>
    <xdr:sp>
      <xdr:nvSpPr>
        <xdr:cNvPr id="5" name="Line 120"/>
        <xdr:cNvSpPr>
          <a:spLocks/>
        </xdr:cNvSpPr>
      </xdr:nvSpPr>
      <xdr:spPr>
        <a:xfrm flipH="1">
          <a:off x="4876800" y="1419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8</xdr:row>
      <xdr:rowOff>85725</xdr:rowOff>
    </xdr:from>
    <xdr:to>
      <xdr:col>7</xdr:col>
      <xdr:colOff>57150</xdr:colOff>
      <xdr:row>8</xdr:row>
      <xdr:rowOff>85725</xdr:rowOff>
    </xdr:to>
    <xdr:sp>
      <xdr:nvSpPr>
        <xdr:cNvPr id="6" name="Line 121"/>
        <xdr:cNvSpPr>
          <a:spLocks/>
        </xdr:cNvSpPr>
      </xdr:nvSpPr>
      <xdr:spPr>
        <a:xfrm>
          <a:off x="5705475" y="1419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BreakPreview" zoomScaleSheetLayoutView="100" zoomScalePageLayoutView="0" workbookViewId="0" topLeftCell="A1">
      <selection activeCell="A61" sqref="A61"/>
    </sheetView>
  </sheetViews>
  <sheetFormatPr defaultColWidth="9.140625" defaultRowHeight="12.75"/>
  <cols>
    <col min="1" max="1" width="50.7109375" style="1" customWidth="1"/>
    <col min="2" max="2" width="17.7109375" style="25" customWidth="1"/>
    <col min="3" max="3" width="17.7109375" style="1" customWidth="1"/>
    <col min="4" max="16384" width="9.140625" style="1" customWidth="1"/>
  </cols>
  <sheetData>
    <row r="1" spans="1:3" ht="15.75">
      <c r="A1" s="110" t="s">
        <v>12</v>
      </c>
      <c r="B1" s="110"/>
      <c r="C1" s="110"/>
    </row>
    <row r="2" spans="1:3" ht="12.75">
      <c r="A2" s="111" t="s">
        <v>0</v>
      </c>
      <c r="B2" s="111"/>
      <c r="C2" s="111"/>
    </row>
    <row r="3" spans="1:3" ht="12.75">
      <c r="A3" s="112"/>
      <c r="B3" s="112"/>
      <c r="C3" s="112"/>
    </row>
    <row r="4" spans="1:3" ht="12.75">
      <c r="A4" s="112" t="s">
        <v>1</v>
      </c>
      <c r="B4" s="112"/>
      <c r="C4" s="112"/>
    </row>
    <row r="5" spans="1:3" ht="12.75">
      <c r="A5" s="113" t="s">
        <v>14</v>
      </c>
      <c r="B5" s="113"/>
      <c r="C5" s="113"/>
    </row>
    <row r="6" spans="1:3" ht="12.75">
      <c r="A6" s="2"/>
      <c r="B6" s="3"/>
      <c r="C6" s="2"/>
    </row>
    <row r="7" spans="2:3" ht="12.75">
      <c r="B7" s="3"/>
      <c r="C7" s="2"/>
    </row>
    <row r="8" spans="2:3" ht="6" customHeight="1">
      <c r="B8" s="80"/>
      <c r="C8" s="59"/>
    </row>
    <row r="9" spans="2:3" ht="12.75">
      <c r="B9" s="81" t="s">
        <v>26</v>
      </c>
      <c r="C9" s="81" t="s">
        <v>26</v>
      </c>
    </row>
    <row r="10" spans="2:3" ht="12.75">
      <c r="B10" s="81" t="s">
        <v>117</v>
      </c>
      <c r="C10" s="81" t="s">
        <v>86</v>
      </c>
    </row>
    <row r="11" spans="2:3" ht="12.75">
      <c r="B11" s="81" t="s">
        <v>27</v>
      </c>
      <c r="C11" s="81" t="s">
        <v>71</v>
      </c>
    </row>
    <row r="12" spans="2:3" ht="12.75">
      <c r="B12" s="81" t="s">
        <v>15</v>
      </c>
      <c r="C12" s="81" t="s">
        <v>15</v>
      </c>
    </row>
    <row r="13" spans="2:3" ht="6" customHeight="1">
      <c r="B13" s="82"/>
      <c r="C13" s="82"/>
    </row>
    <row r="14" spans="1:3" ht="12.75">
      <c r="A14" s="7" t="s">
        <v>49</v>
      </c>
      <c r="B14" s="81"/>
      <c r="C14" s="81"/>
    </row>
    <row r="15" spans="1:3" ht="4.5" customHeight="1">
      <c r="A15" s="7"/>
      <c r="B15" s="81"/>
      <c r="C15" s="81"/>
    </row>
    <row r="16" spans="1:3" ht="12.75">
      <c r="A16" s="7" t="s">
        <v>51</v>
      </c>
      <c r="B16" s="83"/>
      <c r="C16" s="84"/>
    </row>
    <row r="17" spans="1:8" ht="12.75">
      <c r="A17" s="1" t="s">
        <v>2</v>
      </c>
      <c r="B17" s="83">
        <v>18490</v>
      </c>
      <c r="C17" s="84">
        <v>19065</v>
      </c>
      <c r="E17" s="52"/>
      <c r="H17" s="52"/>
    </row>
    <row r="18" spans="1:8" ht="12.75">
      <c r="A18" s="1" t="s">
        <v>72</v>
      </c>
      <c r="B18" s="83">
        <v>1860</v>
      </c>
      <c r="C18" s="84">
        <v>3374</v>
      </c>
      <c r="E18" s="52"/>
      <c r="H18" s="52"/>
    </row>
    <row r="19" spans="1:8" ht="12.75">
      <c r="A19" s="1" t="s">
        <v>131</v>
      </c>
      <c r="B19" s="83">
        <v>496</v>
      </c>
      <c r="C19" s="84">
        <v>0</v>
      </c>
      <c r="E19" s="52"/>
      <c r="H19" s="52"/>
    </row>
    <row r="20" spans="1:8" ht="12.75">
      <c r="A20" s="1" t="s">
        <v>32</v>
      </c>
      <c r="B20" s="83">
        <v>0</v>
      </c>
      <c r="C20" s="84">
        <v>1091</v>
      </c>
      <c r="E20" s="52"/>
      <c r="H20" s="52"/>
    </row>
    <row r="21" spans="1:8" ht="12.75">
      <c r="A21" s="1" t="s">
        <v>87</v>
      </c>
      <c r="B21" s="83">
        <v>0</v>
      </c>
      <c r="C21" s="84">
        <v>119</v>
      </c>
      <c r="E21" s="52"/>
      <c r="H21" s="52"/>
    </row>
    <row r="22" spans="2:8" ht="12.75">
      <c r="B22" s="85">
        <f>SUM(B17:B21)</f>
        <v>20846</v>
      </c>
      <c r="C22" s="86">
        <f>SUM(C17:C21)</f>
        <v>23649</v>
      </c>
      <c r="H22" s="52"/>
    </row>
    <row r="23" spans="2:8" ht="7.5" customHeight="1">
      <c r="B23" s="83"/>
      <c r="C23" s="84"/>
      <c r="H23" s="52"/>
    </row>
    <row r="24" spans="1:8" ht="12.75">
      <c r="A24" s="7" t="s">
        <v>50</v>
      </c>
      <c r="B24" s="83"/>
      <c r="C24" s="84"/>
      <c r="H24" s="52"/>
    </row>
    <row r="25" spans="1:8" ht="12.75">
      <c r="A25" s="1" t="s">
        <v>3</v>
      </c>
      <c r="B25" s="83">
        <v>20264</v>
      </c>
      <c r="C25" s="84">
        <v>17711</v>
      </c>
      <c r="D25" s="52"/>
      <c r="E25" s="52"/>
      <c r="H25" s="52"/>
    </row>
    <row r="26" spans="1:8" ht="12.75">
      <c r="A26" s="1" t="s">
        <v>4</v>
      </c>
      <c r="B26" s="83">
        <v>25446</v>
      </c>
      <c r="C26" s="84">
        <v>20511</v>
      </c>
      <c r="D26" s="52"/>
      <c r="E26" s="52"/>
      <c r="H26" s="52"/>
    </row>
    <row r="27" spans="1:8" s="25" customFormat="1" ht="12.75">
      <c r="A27" s="25" t="s">
        <v>5</v>
      </c>
      <c r="B27" s="83">
        <v>2180</v>
      </c>
      <c r="C27" s="83">
        <v>743</v>
      </c>
      <c r="D27" s="52"/>
      <c r="E27" s="52"/>
      <c r="H27" s="52"/>
    </row>
    <row r="28" spans="1:8" s="25" customFormat="1" ht="12.75" hidden="1">
      <c r="A28" s="25" t="s">
        <v>84</v>
      </c>
      <c r="B28" s="83">
        <v>0</v>
      </c>
      <c r="C28" s="83">
        <v>0</v>
      </c>
      <c r="D28" s="52"/>
      <c r="E28" s="52"/>
      <c r="H28" s="52"/>
    </row>
    <row r="29" spans="1:8" s="25" customFormat="1" ht="12.75">
      <c r="A29" s="25" t="s">
        <v>6</v>
      </c>
      <c r="B29" s="83">
        <v>8557</v>
      </c>
      <c r="C29" s="83">
        <v>5370</v>
      </c>
      <c r="D29" s="52"/>
      <c r="E29" s="52"/>
      <c r="H29" s="52"/>
    </row>
    <row r="30" spans="2:8" s="25" customFormat="1" ht="12.75">
      <c r="B30" s="85">
        <f>SUM(B25:B29)</f>
        <v>56447</v>
      </c>
      <c r="C30" s="85">
        <f>SUM(C25:C29)</f>
        <v>44335</v>
      </c>
      <c r="E30" s="52"/>
      <c r="H30" s="52"/>
    </row>
    <row r="31" spans="2:8" s="25" customFormat="1" ht="12.75" customHeight="1">
      <c r="B31" s="87"/>
      <c r="C31" s="87"/>
      <c r="E31" s="52"/>
      <c r="H31" s="52"/>
    </row>
    <row r="32" spans="1:8" s="25" customFormat="1" ht="12.75">
      <c r="A32" s="25" t="s">
        <v>73</v>
      </c>
      <c r="B32" s="83">
        <v>1707</v>
      </c>
      <c r="C32" s="83">
        <v>0</v>
      </c>
      <c r="E32" s="52"/>
      <c r="H32" s="52"/>
    </row>
    <row r="33" spans="2:8" s="25" customFormat="1" ht="7.5" customHeight="1">
      <c r="B33" s="88"/>
      <c r="C33" s="88"/>
      <c r="E33" s="52"/>
      <c r="H33" s="52"/>
    </row>
    <row r="34" spans="1:8" s="25" customFormat="1" ht="13.5" thickBot="1">
      <c r="A34" s="43" t="s">
        <v>52</v>
      </c>
      <c r="B34" s="89">
        <f>+B32+B30+B22</f>
        <v>79000</v>
      </c>
      <c r="C34" s="89">
        <f>+C32+C30+C22</f>
        <v>67984</v>
      </c>
      <c r="E34" s="52"/>
      <c r="H34" s="52"/>
    </row>
    <row r="35" spans="2:8" s="25" customFormat="1" ht="7.5" customHeight="1">
      <c r="B35" s="83"/>
      <c r="C35" s="83"/>
      <c r="E35" s="52"/>
      <c r="H35" s="52"/>
    </row>
    <row r="36" spans="1:5" s="25" customFormat="1" ht="12.75">
      <c r="A36" s="43" t="s">
        <v>53</v>
      </c>
      <c r="B36" s="83"/>
      <c r="C36" s="83"/>
      <c r="E36" s="52"/>
    </row>
    <row r="37" spans="1:5" s="25" customFormat="1" ht="12.75">
      <c r="A37" s="43" t="s">
        <v>136</v>
      </c>
      <c r="B37" s="83"/>
      <c r="C37" s="83"/>
      <c r="E37" s="52"/>
    </row>
    <row r="38" spans="1:5" s="25" customFormat="1" ht="12.75">
      <c r="A38" s="25" t="s">
        <v>10</v>
      </c>
      <c r="B38" s="83">
        <v>44405</v>
      </c>
      <c r="C38" s="83">
        <v>44405</v>
      </c>
      <c r="E38" s="52"/>
    </row>
    <row r="39" spans="1:5" s="25" customFormat="1" ht="12.75">
      <c r="A39" s="25" t="s">
        <v>11</v>
      </c>
      <c r="B39" s="88">
        <f>C39+pl!D26</f>
        <v>6309</v>
      </c>
      <c r="C39" s="88">
        <v>-3087</v>
      </c>
      <c r="E39" s="52"/>
    </row>
    <row r="40" spans="1:5" s="25" customFormat="1" ht="12.75">
      <c r="A40" s="43"/>
      <c r="B40" s="83">
        <f>SUM(B38:B39)</f>
        <v>50714</v>
      </c>
      <c r="C40" s="83">
        <f>SUM(C38:C39)</f>
        <v>41318</v>
      </c>
      <c r="E40" s="52"/>
    </row>
    <row r="41" spans="1:5" s="25" customFormat="1" ht="12.75">
      <c r="A41" s="43" t="s">
        <v>33</v>
      </c>
      <c r="B41" s="83">
        <f>C41+pl!D27</f>
        <v>1080</v>
      </c>
      <c r="C41" s="83">
        <v>1092</v>
      </c>
      <c r="E41" s="52"/>
    </row>
    <row r="42" spans="1:5" s="25" customFormat="1" ht="12.75">
      <c r="A42" s="43" t="s">
        <v>54</v>
      </c>
      <c r="B42" s="85">
        <f>SUM(B40:B41)</f>
        <v>51794</v>
      </c>
      <c r="C42" s="85">
        <f>SUM(C40:C41)</f>
        <v>42410</v>
      </c>
      <c r="E42" s="52"/>
    </row>
    <row r="43" spans="1:5" s="25" customFormat="1" ht="7.5" customHeight="1">
      <c r="A43" s="43"/>
      <c r="B43" s="83"/>
      <c r="C43" s="83"/>
      <c r="E43" s="52"/>
    </row>
    <row r="44" spans="1:5" s="25" customFormat="1" ht="12.75">
      <c r="A44" s="43" t="s">
        <v>55</v>
      </c>
      <c r="B44" s="83"/>
      <c r="C44" s="83"/>
      <c r="E44" s="52"/>
    </row>
    <row r="45" spans="1:8" s="25" customFormat="1" ht="12.75">
      <c r="A45" s="25" t="s">
        <v>74</v>
      </c>
      <c r="B45" s="83">
        <v>588</v>
      </c>
      <c r="C45" s="83">
        <v>684</v>
      </c>
      <c r="E45" s="52"/>
      <c r="H45" s="24"/>
    </row>
    <row r="46" spans="1:5" s="25" customFormat="1" ht="12.75">
      <c r="A46" s="25" t="s">
        <v>56</v>
      </c>
      <c r="B46" s="83">
        <v>77</v>
      </c>
      <c r="C46" s="83">
        <v>0</v>
      </c>
      <c r="E46" s="52"/>
    </row>
    <row r="47" spans="2:5" s="25" customFormat="1" ht="12.75">
      <c r="B47" s="85">
        <f>SUM(B45:B46)</f>
        <v>665</v>
      </c>
      <c r="C47" s="85">
        <f>SUM(C45:C46)</f>
        <v>684</v>
      </c>
      <c r="E47" s="52"/>
    </row>
    <row r="48" spans="1:5" s="25" customFormat="1" ht="7.5" customHeight="1">
      <c r="A48" s="43"/>
      <c r="B48" s="83"/>
      <c r="C48" s="83"/>
      <c r="E48" s="52"/>
    </row>
    <row r="49" spans="1:8" s="25" customFormat="1" ht="12.75">
      <c r="A49" s="43" t="s">
        <v>57</v>
      </c>
      <c r="B49" s="83"/>
      <c r="C49" s="83"/>
      <c r="E49" s="52"/>
      <c r="H49" s="24"/>
    </row>
    <row r="50" spans="1:8" s="25" customFormat="1" ht="12.75">
      <c r="A50" s="25" t="s">
        <v>75</v>
      </c>
      <c r="B50" s="83">
        <v>95</v>
      </c>
      <c r="C50" s="83">
        <v>1443</v>
      </c>
      <c r="E50" s="52"/>
      <c r="F50" s="24"/>
      <c r="H50" s="24"/>
    </row>
    <row r="51" spans="1:8" s="25" customFormat="1" ht="12.75">
      <c r="A51" s="25" t="s">
        <v>7</v>
      </c>
      <c r="B51" s="83">
        <v>17317</v>
      </c>
      <c r="C51" s="83">
        <v>15024</v>
      </c>
      <c r="D51" s="24"/>
      <c r="E51" s="52"/>
      <c r="H51" s="24"/>
    </row>
    <row r="52" spans="1:8" s="25" customFormat="1" ht="12.75">
      <c r="A52" s="25" t="s">
        <v>8</v>
      </c>
      <c r="B52" s="83">
        <v>7453</v>
      </c>
      <c r="C52" s="83">
        <v>7813</v>
      </c>
      <c r="D52" s="24"/>
      <c r="E52" s="52"/>
      <c r="H52" s="24"/>
    </row>
    <row r="53" spans="1:8" ht="12.75">
      <c r="A53" s="1" t="s">
        <v>65</v>
      </c>
      <c r="B53" s="90">
        <v>1676</v>
      </c>
      <c r="C53" s="91">
        <v>610</v>
      </c>
      <c r="D53" s="24"/>
      <c r="E53" s="52"/>
      <c r="H53" s="24"/>
    </row>
    <row r="54" spans="2:8" ht="12.75">
      <c r="B54" s="85">
        <f>SUM(B50:B53)</f>
        <v>26541</v>
      </c>
      <c r="C54" s="86">
        <f>SUM(C50:C53)</f>
        <v>24890</v>
      </c>
      <c r="E54" s="52"/>
      <c r="H54" s="24"/>
    </row>
    <row r="55" spans="2:8" ht="12.75">
      <c r="B55" s="83"/>
      <c r="C55" s="84"/>
      <c r="E55" s="52"/>
      <c r="H55" s="24"/>
    </row>
    <row r="56" spans="1:5" ht="12.75">
      <c r="A56" s="92" t="s">
        <v>58</v>
      </c>
      <c r="B56" s="83">
        <f>+B54+B47</f>
        <v>27206</v>
      </c>
      <c r="C56" s="84">
        <f>+C54+C47</f>
        <v>25574</v>
      </c>
      <c r="E56" s="52"/>
    </row>
    <row r="57" spans="1:5" ht="12.75">
      <c r="A57" s="5"/>
      <c r="B57" s="87"/>
      <c r="C57" s="93"/>
      <c r="E57" s="52"/>
    </row>
    <row r="58" spans="1:5" ht="13.5" thickBot="1">
      <c r="A58" s="7" t="s">
        <v>59</v>
      </c>
      <c r="B58" s="89">
        <f>+B42+B56</f>
        <v>79000</v>
      </c>
      <c r="C58" s="94">
        <f>+C42+C56</f>
        <v>67984</v>
      </c>
      <c r="E58" s="52"/>
    </row>
    <row r="59" spans="1:5" ht="4.5" customHeight="1">
      <c r="A59" s="92"/>
      <c r="B59" s="95"/>
      <c r="C59" s="96"/>
      <c r="E59" s="52"/>
    </row>
    <row r="60" spans="1:5" ht="12.75">
      <c r="A60" s="5" t="s">
        <v>60</v>
      </c>
      <c r="B60" s="83"/>
      <c r="C60" s="84"/>
      <c r="E60" s="52"/>
    </row>
    <row r="61" spans="1:5" ht="12.75">
      <c r="A61" s="60" t="s">
        <v>137</v>
      </c>
      <c r="B61" s="97">
        <f>+B40/B38</f>
        <v>1.1420785947528431</v>
      </c>
      <c r="C61" s="98">
        <f>+C40/C38</f>
        <v>0.9304808017115189</v>
      </c>
      <c r="E61" s="52"/>
    </row>
    <row r="62" spans="1:3" ht="12.75">
      <c r="A62" s="5"/>
      <c r="B62" s="88">
        <f>+B34-B58</f>
        <v>0</v>
      </c>
      <c r="C62" s="99">
        <f>+C34-C58</f>
        <v>0</v>
      </c>
    </row>
    <row r="63" spans="1:3" ht="12.75">
      <c r="A63" s="5"/>
      <c r="B63" s="100"/>
      <c r="C63" s="101"/>
    </row>
    <row r="64" spans="1:3" ht="12.75">
      <c r="A64" s="109" t="s">
        <v>92</v>
      </c>
      <c r="B64" s="109"/>
      <c r="C64" s="109"/>
    </row>
    <row r="65" spans="1:3" ht="12.75">
      <c r="A65" s="109"/>
      <c r="B65" s="109"/>
      <c r="C65" s="109"/>
    </row>
    <row r="66" spans="1:3" ht="12.75">
      <c r="A66" s="5"/>
      <c r="B66" s="102"/>
      <c r="C66" s="103"/>
    </row>
    <row r="67" spans="1:3" ht="12.75">
      <c r="A67" s="5"/>
      <c r="B67" s="104"/>
      <c r="C67" s="105"/>
    </row>
    <row r="68" spans="1:3" ht="12.75">
      <c r="A68" s="5"/>
      <c r="B68" s="106"/>
      <c r="C68" s="107"/>
    </row>
    <row r="69" spans="2:3" ht="12.75">
      <c r="B69" s="108"/>
      <c r="C69" s="32"/>
    </row>
    <row r="70" spans="2:3" ht="12.75">
      <c r="B70" s="108"/>
      <c r="C70" s="32"/>
    </row>
    <row r="71" spans="2:3" ht="12.75">
      <c r="B71" s="108"/>
      <c r="C71" s="32"/>
    </row>
    <row r="72" spans="2:3" ht="12.75">
      <c r="B72" s="108"/>
      <c r="C72" s="32"/>
    </row>
    <row r="73" spans="2:3" ht="12.75">
      <c r="B73" s="108"/>
      <c r="C73" s="32"/>
    </row>
    <row r="74" spans="2:3" ht="12.75">
      <c r="B74" s="108"/>
      <c r="C74" s="32"/>
    </row>
    <row r="75" spans="2:3" ht="12.75">
      <c r="B75" s="108"/>
      <c r="C75" s="32"/>
    </row>
    <row r="76" spans="2:3" ht="12.75">
      <c r="B76" s="108"/>
      <c r="C76" s="32"/>
    </row>
    <row r="77" spans="2:3" ht="12.75">
      <c r="B77" s="108"/>
      <c r="C77" s="32"/>
    </row>
    <row r="78" spans="2:3" ht="12.75">
      <c r="B78" s="108"/>
      <c r="C78" s="32"/>
    </row>
    <row r="79" spans="2:3" ht="12.75">
      <c r="B79" s="108"/>
      <c r="C79" s="32"/>
    </row>
  </sheetData>
  <sheetProtection/>
  <mergeCells count="6">
    <mergeCell ref="A64:C65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39.28125" style="25" customWidth="1"/>
    <col min="2" max="5" width="12.7109375" style="25" customWidth="1"/>
    <col min="6" max="6" width="0" style="60" hidden="1" customWidth="1"/>
    <col min="7" max="8" width="10.7109375" style="66" hidden="1" customWidth="1"/>
    <col min="9" max="16384" width="9.140625" style="25" customWidth="1"/>
  </cols>
  <sheetData>
    <row r="1" spans="1:5" ht="12.75">
      <c r="A1" s="117" t="s">
        <v>12</v>
      </c>
      <c r="B1" s="117"/>
      <c r="C1" s="117"/>
      <c r="D1" s="117"/>
      <c r="E1" s="117"/>
    </row>
    <row r="2" spans="1:5" ht="12.75">
      <c r="A2" s="118" t="s">
        <v>13</v>
      </c>
      <c r="B2" s="118"/>
      <c r="C2" s="118"/>
      <c r="D2" s="118"/>
      <c r="E2" s="118"/>
    </row>
    <row r="4" spans="1:5" ht="12.75">
      <c r="A4" s="117" t="s">
        <v>134</v>
      </c>
      <c r="B4" s="117"/>
      <c r="C4" s="117"/>
      <c r="D4" s="117"/>
      <c r="E4" s="117"/>
    </row>
    <row r="5" spans="1:5" ht="12.75">
      <c r="A5" s="119" t="s">
        <v>135</v>
      </c>
      <c r="B5" s="119"/>
      <c r="C5" s="119"/>
      <c r="D5" s="119"/>
      <c r="E5" s="119"/>
    </row>
    <row r="8" spans="2:5" ht="12.75">
      <c r="B8" s="114" t="s">
        <v>29</v>
      </c>
      <c r="C8" s="115"/>
      <c r="D8" s="114" t="s">
        <v>83</v>
      </c>
      <c r="E8" s="115"/>
    </row>
    <row r="10" spans="2:5" ht="12.75">
      <c r="B10" s="114" t="s">
        <v>110</v>
      </c>
      <c r="C10" s="115"/>
      <c r="D10" s="114" t="s">
        <v>109</v>
      </c>
      <c r="E10" s="115"/>
    </row>
    <row r="11" spans="2:10" ht="12.75">
      <c r="B11" s="56" t="s">
        <v>111</v>
      </c>
      <c r="C11" s="57" t="s">
        <v>112</v>
      </c>
      <c r="D11" s="58" t="str">
        <f>+B11</f>
        <v>31-Jul-10</v>
      </c>
      <c r="E11" s="59" t="str">
        <f>+C11</f>
        <v>31-Jul-09</v>
      </c>
      <c r="I11" s="60"/>
      <c r="J11" s="60"/>
    </row>
    <row r="12" spans="2:10" ht="12.75">
      <c r="B12" s="61" t="s">
        <v>15</v>
      </c>
      <c r="C12" s="62" t="s">
        <v>15</v>
      </c>
      <c r="D12" s="61" t="s">
        <v>15</v>
      </c>
      <c r="E12" s="62" t="s">
        <v>15</v>
      </c>
      <c r="I12" s="60"/>
      <c r="J12" s="60"/>
    </row>
    <row r="13" spans="2:10" ht="12.75">
      <c r="B13" s="63"/>
      <c r="C13" s="64"/>
      <c r="D13" s="63"/>
      <c r="E13" s="64"/>
      <c r="I13" s="60"/>
      <c r="J13" s="60"/>
    </row>
    <row r="14" spans="1:10" ht="12.75">
      <c r="A14" s="25" t="s">
        <v>16</v>
      </c>
      <c r="B14" s="65">
        <v>30271</v>
      </c>
      <c r="C14" s="66">
        <v>22522</v>
      </c>
      <c r="D14" s="65">
        <v>103684</v>
      </c>
      <c r="E14" s="67">
        <v>84702</v>
      </c>
      <c r="F14" s="66">
        <v>73413</v>
      </c>
      <c r="G14" s="66">
        <v>103684</v>
      </c>
      <c r="H14" s="66">
        <f>G14-F14</f>
        <v>30271</v>
      </c>
      <c r="I14" s="68"/>
      <c r="J14" s="60"/>
    </row>
    <row r="15" spans="1:10" ht="12.75">
      <c r="A15" s="25" t="s">
        <v>46</v>
      </c>
      <c r="B15" s="69">
        <v>-22935</v>
      </c>
      <c r="C15" s="70">
        <v>-21534</v>
      </c>
      <c r="D15" s="69">
        <v>-82545</v>
      </c>
      <c r="E15" s="71">
        <v>-76605</v>
      </c>
      <c r="F15" s="66">
        <v>-59610</v>
      </c>
      <c r="G15" s="66">
        <v>-82545</v>
      </c>
      <c r="H15" s="66">
        <f aca="true" t="shared" si="0" ref="H15:H28">G15-F15</f>
        <v>-22935</v>
      </c>
      <c r="I15" s="68"/>
      <c r="J15" s="60"/>
    </row>
    <row r="16" spans="1:10" ht="12.75">
      <c r="A16" s="25" t="s">
        <v>66</v>
      </c>
      <c r="B16" s="65">
        <f>+B14+B15</f>
        <v>7336</v>
      </c>
      <c r="C16" s="67">
        <f>+C14+C15</f>
        <v>988</v>
      </c>
      <c r="D16" s="65">
        <f>+D14+D15</f>
        <v>21139</v>
      </c>
      <c r="E16" s="67">
        <f>+E14+E15</f>
        <v>8097</v>
      </c>
      <c r="F16" s="66">
        <v>13803</v>
      </c>
      <c r="G16" s="66">
        <f>SUM(G14:G15)</f>
        <v>21139</v>
      </c>
      <c r="H16" s="66">
        <f t="shared" si="0"/>
        <v>7336</v>
      </c>
      <c r="I16" s="68"/>
      <c r="J16" s="60"/>
    </row>
    <row r="17" spans="1:10" ht="12.75">
      <c r="A17" s="25" t="s">
        <v>47</v>
      </c>
      <c r="B17" s="65">
        <v>109</v>
      </c>
      <c r="C17" s="66">
        <v>88</v>
      </c>
      <c r="D17" s="65">
        <v>526</v>
      </c>
      <c r="E17" s="67">
        <v>522</v>
      </c>
      <c r="F17" s="66">
        <v>417</v>
      </c>
      <c r="G17" s="66">
        <v>526</v>
      </c>
      <c r="H17" s="66">
        <f t="shared" si="0"/>
        <v>109</v>
      </c>
      <c r="I17" s="68"/>
      <c r="J17" s="60"/>
    </row>
    <row r="18" spans="1:10" ht="12.75">
      <c r="A18" s="25" t="s">
        <v>67</v>
      </c>
      <c r="B18" s="65">
        <v>-2918</v>
      </c>
      <c r="C18" s="66">
        <v>-2162</v>
      </c>
      <c r="D18" s="65">
        <v>-8947</v>
      </c>
      <c r="E18" s="67">
        <v>-8046</v>
      </c>
      <c r="F18" s="66">
        <v>-6029</v>
      </c>
      <c r="G18" s="66">
        <v>-8947</v>
      </c>
      <c r="H18" s="66">
        <f t="shared" si="0"/>
        <v>-2918</v>
      </c>
      <c r="I18" s="68"/>
      <c r="J18" s="60"/>
    </row>
    <row r="19" spans="1:10" ht="12.75">
      <c r="A19" s="25" t="s">
        <v>76</v>
      </c>
      <c r="B19" s="65">
        <v>-8</v>
      </c>
      <c r="C19" s="67">
        <v>-40</v>
      </c>
      <c r="D19" s="65">
        <v>-45</v>
      </c>
      <c r="E19" s="67">
        <v>-227</v>
      </c>
      <c r="F19" s="66">
        <v>-37</v>
      </c>
      <c r="G19" s="66">
        <v>-45</v>
      </c>
      <c r="H19" s="66">
        <f t="shared" si="0"/>
        <v>-8</v>
      </c>
      <c r="I19" s="68"/>
      <c r="J19" s="60"/>
    </row>
    <row r="20" spans="1:10" ht="12.75">
      <c r="A20" s="25" t="s">
        <v>102</v>
      </c>
      <c r="B20" s="69">
        <v>0</v>
      </c>
      <c r="C20" s="71">
        <v>1</v>
      </c>
      <c r="D20" s="69">
        <v>-12</v>
      </c>
      <c r="E20" s="71">
        <v>2</v>
      </c>
      <c r="F20" s="66">
        <v>-12</v>
      </c>
      <c r="G20" s="66">
        <v>-12</v>
      </c>
      <c r="H20" s="66">
        <f t="shared" si="0"/>
        <v>0</v>
      </c>
      <c r="I20" s="68"/>
      <c r="J20" s="60"/>
    </row>
    <row r="21" spans="1:10" ht="12.75">
      <c r="A21" s="25" t="s">
        <v>103</v>
      </c>
      <c r="B21" s="65">
        <f>SUM(B16:B20)</f>
        <v>4519</v>
      </c>
      <c r="C21" s="67">
        <f>SUM(C16:C20)</f>
        <v>-1125</v>
      </c>
      <c r="D21" s="65">
        <f>SUM(D16:D20)</f>
        <v>12661</v>
      </c>
      <c r="E21" s="67">
        <f>SUM(E16:E20)</f>
        <v>348</v>
      </c>
      <c r="F21" s="66">
        <v>8142</v>
      </c>
      <c r="G21" s="66">
        <f>SUM(G16:G20)</f>
        <v>12661</v>
      </c>
      <c r="H21" s="66">
        <f t="shared" si="0"/>
        <v>4519</v>
      </c>
      <c r="I21" s="68"/>
      <c r="J21" s="60"/>
    </row>
    <row r="22" spans="1:10" ht="12.75">
      <c r="A22" s="25" t="s">
        <v>9</v>
      </c>
      <c r="B22" s="65">
        <v>-1074</v>
      </c>
      <c r="C22" s="67">
        <v>41</v>
      </c>
      <c r="D22" s="65">
        <v>-3277</v>
      </c>
      <c r="E22" s="67">
        <v>-112</v>
      </c>
      <c r="F22" s="66">
        <v>-2203</v>
      </c>
      <c r="G22" s="66">
        <v>-3277</v>
      </c>
      <c r="H22" s="66">
        <f t="shared" si="0"/>
        <v>-1074</v>
      </c>
      <c r="I22" s="68"/>
      <c r="J22" s="60"/>
    </row>
    <row r="23" spans="1:10" ht="13.5" thickBot="1">
      <c r="A23" s="25" t="s">
        <v>118</v>
      </c>
      <c r="B23" s="72">
        <f>+B21+B22</f>
        <v>3445</v>
      </c>
      <c r="C23" s="73">
        <f>+C21+C22</f>
        <v>-1084</v>
      </c>
      <c r="D23" s="72">
        <f>+D21+D22</f>
        <v>9384</v>
      </c>
      <c r="E23" s="73">
        <f>+E21+E22</f>
        <v>236</v>
      </c>
      <c r="F23" s="66">
        <v>5939</v>
      </c>
      <c r="G23" s="66">
        <f>SUM(G21:G22)</f>
        <v>9384</v>
      </c>
      <c r="H23" s="66">
        <f t="shared" si="0"/>
        <v>3445</v>
      </c>
      <c r="I23" s="68"/>
      <c r="J23" s="60"/>
    </row>
    <row r="24" spans="2:10" ht="12.75">
      <c r="B24" s="65"/>
      <c r="C24" s="67"/>
      <c r="D24" s="65"/>
      <c r="E24" s="67"/>
      <c r="F24" s="66"/>
      <c r="H24" s="66">
        <f t="shared" si="0"/>
        <v>0</v>
      </c>
      <c r="I24" s="66"/>
      <c r="J24" s="60"/>
    </row>
    <row r="25" spans="1:10" ht="12.75">
      <c r="A25" s="25" t="s">
        <v>48</v>
      </c>
      <c r="B25" s="65"/>
      <c r="C25" s="67"/>
      <c r="D25" s="65"/>
      <c r="E25" s="67"/>
      <c r="F25" s="66"/>
      <c r="H25" s="66">
        <f t="shared" si="0"/>
        <v>0</v>
      </c>
      <c r="I25" s="66"/>
      <c r="J25" s="60"/>
    </row>
    <row r="26" spans="1:10" ht="12.75">
      <c r="A26" s="25" t="s">
        <v>138</v>
      </c>
      <c r="B26" s="65">
        <f>B23-B27</f>
        <v>3489</v>
      </c>
      <c r="C26" s="67">
        <f>C23-C27</f>
        <v>-1081</v>
      </c>
      <c r="D26" s="65">
        <f>D23-D27</f>
        <v>9396</v>
      </c>
      <c r="E26" s="67">
        <f>E23-E27</f>
        <v>232</v>
      </c>
      <c r="F26" s="66">
        <v>5907</v>
      </c>
      <c r="G26" s="65">
        <f>G23-G27</f>
        <v>9396</v>
      </c>
      <c r="H26" s="66">
        <f t="shared" si="0"/>
        <v>3489</v>
      </c>
      <c r="I26" s="66"/>
      <c r="J26" s="60"/>
    </row>
    <row r="27" spans="1:10" ht="12.75">
      <c r="A27" s="25" t="s">
        <v>17</v>
      </c>
      <c r="B27" s="65">
        <v>-44</v>
      </c>
      <c r="C27" s="67">
        <v>-3</v>
      </c>
      <c r="D27" s="65">
        <v>-12</v>
      </c>
      <c r="E27" s="67">
        <v>4</v>
      </c>
      <c r="F27" s="66">
        <v>32</v>
      </c>
      <c r="G27" s="65">
        <v>-12</v>
      </c>
      <c r="H27" s="66">
        <f t="shared" si="0"/>
        <v>-44</v>
      </c>
      <c r="I27" s="66"/>
      <c r="J27" s="60"/>
    </row>
    <row r="28" spans="2:10" ht="13.5" thickBot="1">
      <c r="B28" s="72">
        <f>+B26+B27</f>
        <v>3445</v>
      </c>
      <c r="C28" s="73">
        <f>+C26+C27</f>
        <v>-1084</v>
      </c>
      <c r="D28" s="72">
        <f>+D26+D27</f>
        <v>9384</v>
      </c>
      <c r="E28" s="73">
        <f>+E26+E27</f>
        <v>236</v>
      </c>
      <c r="F28" s="66">
        <v>5939</v>
      </c>
      <c r="G28" s="72">
        <f>+G26+G27</f>
        <v>9384</v>
      </c>
      <c r="H28" s="66">
        <f t="shared" si="0"/>
        <v>3445</v>
      </c>
      <c r="I28" s="66"/>
      <c r="J28" s="60"/>
    </row>
    <row r="29" spans="2:10" ht="12.75">
      <c r="B29" s="74"/>
      <c r="C29" s="75"/>
      <c r="D29" s="74"/>
      <c r="E29" s="75"/>
      <c r="F29" s="66"/>
      <c r="I29" s="66"/>
      <c r="J29" s="60"/>
    </row>
    <row r="30" spans="1:10" ht="12.75">
      <c r="A30" s="25" t="s">
        <v>104</v>
      </c>
      <c r="B30" s="74"/>
      <c r="C30" s="75"/>
      <c r="D30" s="74"/>
      <c r="E30" s="75"/>
      <c r="F30" s="66"/>
      <c r="I30" s="66"/>
      <c r="J30" s="60"/>
    </row>
    <row r="31" spans="1:10" ht="12.75">
      <c r="A31" s="25" t="s">
        <v>139</v>
      </c>
      <c r="B31" s="74"/>
      <c r="C31" s="75"/>
      <c r="D31" s="74"/>
      <c r="E31" s="75"/>
      <c r="F31" s="66"/>
      <c r="I31" s="66"/>
      <c r="J31" s="60"/>
    </row>
    <row r="32" spans="1:10" ht="12.75">
      <c r="A32" s="25" t="s">
        <v>70</v>
      </c>
      <c r="B32" s="76">
        <f>(+B26/44405)*100</f>
        <v>7.857223285666029</v>
      </c>
      <c r="C32" s="77">
        <f>(+C26/44405)*100</f>
        <v>-2.434410539353676</v>
      </c>
      <c r="D32" s="76">
        <f>(+D26/44405)*100</f>
        <v>21.159779304132417</v>
      </c>
      <c r="E32" s="77">
        <f>(+E26/44405)*100</f>
        <v>0.5224636865217881</v>
      </c>
      <c r="F32" s="66">
        <v>13.302556018466388</v>
      </c>
      <c r="I32" s="66"/>
      <c r="J32" s="60"/>
    </row>
    <row r="33" spans="2:10" ht="12.75">
      <c r="B33" s="78"/>
      <c r="C33" s="79"/>
      <c r="D33" s="78"/>
      <c r="E33" s="79"/>
      <c r="F33" s="66"/>
      <c r="I33" s="60"/>
      <c r="J33" s="60"/>
    </row>
    <row r="34" spans="9:10" ht="12.75">
      <c r="I34" s="60"/>
      <c r="J34" s="60"/>
    </row>
    <row r="37" spans="1:5" ht="12.75">
      <c r="A37" s="116" t="s">
        <v>94</v>
      </c>
      <c r="B37" s="116"/>
      <c r="C37" s="116"/>
      <c r="D37" s="116"/>
      <c r="E37" s="116"/>
    </row>
    <row r="38" spans="1:5" ht="12.75">
      <c r="A38" s="116"/>
      <c r="B38" s="116"/>
      <c r="C38" s="116"/>
      <c r="D38" s="116"/>
      <c r="E38" s="116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75" zoomScaleSheetLayoutView="75" zoomScalePageLayoutView="0" workbookViewId="0" topLeftCell="A1">
      <pane ySplit="14" topLeftCell="A15" activePane="bottomLeft" state="frozen"/>
      <selection pane="topLeft" activeCell="A1" sqref="A1:E1"/>
      <selection pane="bottomLeft" activeCell="P33" sqref="P33"/>
    </sheetView>
  </sheetViews>
  <sheetFormatPr defaultColWidth="9.140625" defaultRowHeight="12.75"/>
  <cols>
    <col min="1" max="1" width="30.57421875" style="1" customWidth="1"/>
    <col min="2" max="2" width="1.7109375" style="1" customWidth="1"/>
    <col min="3" max="6" width="10.421875" style="1" customWidth="1"/>
    <col min="7" max="7" width="12.7109375" style="1" customWidth="1"/>
    <col min="8" max="10" width="10.421875" style="1" customWidth="1"/>
    <col min="11" max="16384" width="9.140625" style="1" customWidth="1"/>
  </cols>
  <sheetData>
    <row r="1" spans="1:10" ht="15.75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.75">
      <c r="A4" s="120" t="s">
        <v>99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2.75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10" ht="12.75">
      <c r="A8" s="25"/>
      <c r="B8" s="25"/>
      <c r="C8" s="119" t="s">
        <v>132</v>
      </c>
      <c r="D8" s="119"/>
      <c r="E8" s="119"/>
      <c r="F8" s="119"/>
      <c r="G8" s="119"/>
      <c r="H8" s="119"/>
      <c r="I8" s="3" t="s">
        <v>61</v>
      </c>
      <c r="J8" s="3" t="s">
        <v>62</v>
      </c>
    </row>
    <row r="9" spans="3:10" ht="12.75">
      <c r="C9" s="16"/>
      <c r="D9" s="113" t="s">
        <v>36</v>
      </c>
      <c r="E9" s="113"/>
      <c r="F9" s="113"/>
      <c r="G9" s="26" t="s">
        <v>140</v>
      </c>
      <c r="I9" s="2" t="s">
        <v>69</v>
      </c>
      <c r="J9" s="2" t="s">
        <v>63</v>
      </c>
    </row>
    <row r="10" spans="3:10" ht="12.75">
      <c r="C10" s="16"/>
      <c r="D10" s="2"/>
      <c r="E10" s="2"/>
      <c r="F10" s="2"/>
      <c r="G10" s="2" t="s">
        <v>105</v>
      </c>
      <c r="I10" s="2"/>
      <c r="J10" s="2"/>
    </row>
    <row r="11" spans="6:8" ht="12.75">
      <c r="F11" s="2" t="s">
        <v>18</v>
      </c>
      <c r="G11" s="26" t="s">
        <v>106</v>
      </c>
      <c r="H11" s="2"/>
    </row>
    <row r="12" spans="3:8" ht="12.75">
      <c r="C12" s="2" t="s">
        <v>18</v>
      </c>
      <c r="D12" s="2" t="s">
        <v>18</v>
      </c>
      <c r="E12" s="2" t="s">
        <v>19</v>
      </c>
      <c r="F12" s="2" t="s">
        <v>20</v>
      </c>
      <c r="G12" s="26" t="s">
        <v>107</v>
      </c>
      <c r="H12" s="26"/>
    </row>
    <row r="13" spans="3:8" ht="12.75">
      <c r="C13" s="26" t="s">
        <v>23</v>
      </c>
      <c r="D13" s="26" t="s">
        <v>22</v>
      </c>
      <c r="E13" s="26" t="s">
        <v>21</v>
      </c>
      <c r="F13" s="26" t="s">
        <v>21</v>
      </c>
      <c r="G13" s="26" t="s">
        <v>108</v>
      </c>
      <c r="H13" s="26" t="s">
        <v>24</v>
      </c>
    </row>
    <row r="14" spans="2:10" ht="12.75">
      <c r="B14" s="27"/>
      <c r="C14" s="28" t="s">
        <v>15</v>
      </c>
      <c r="D14" s="28" t="s">
        <v>15</v>
      </c>
      <c r="E14" s="28" t="s">
        <v>15</v>
      </c>
      <c r="F14" s="29" t="s">
        <v>15</v>
      </c>
      <c r="G14" s="28" t="s">
        <v>15</v>
      </c>
      <c r="H14" s="28" t="s">
        <v>15</v>
      </c>
      <c r="I14" s="28" t="s">
        <v>15</v>
      </c>
      <c r="J14" s="28" t="s">
        <v>15</v>
      </c>
    </row>
    <row r="15" spans="3:10" ht="12.75">
      <c r="C15" s="30"/>
      <c r="D15" s="30"/>
      <c r="E15" s="30"/>
      <c r="F15" s="30"/>
      <c r="G15" s="30"/>
      <c r="H15" s="30"/>
      <c r="I15" s="30"/>
      <c r="J15" s="30"/>
    </row>
    <row r="16" spans="1:9" ht="12.75">
      <c r="A16" s="7"/>
      <c r="C16" s="31"/>
      <c r="D16" s="31"/>
      <c r="E16" s="31"/>
      <c r="F16" s="31"/>
      <c r="G16" s="31"/>
      <c r="H16" s="31"/>
      <c r="I16" s="32"/>
    </row>
    <row r="17" spans="1:10" s="25" customFormat="1" ht="12.75">
      <c r="A17" s="7" t="s">
        <v>95</v>
      </c>
      <c r="C17" s="33">
        <v>44405</v>
      </c>
      <c r="D17" s="33">
        <v>654</v>
      </c>
      <c r="E17" s="33">
        <v>1466</v>
      </c>
      <c r="F17" s="33">
        <v>352</v>
      </c>
      <c r="G17" s="33">
        <v>-5559</v>
      </c>
      <c r="H17" s="34">
        <v>41318</v>
      </c>
      <c r="I17" s="33">
        <v>1092</v>
      </c>
      <c r="J17" s="35">
        <v>42410</v>
      </c>
    </row>
    <row r="18" spans="1:10" s="25" customFormat="1" ht="12.75">
      <c r="A18" s="1"/>
      <c r="C18" s="33"/>
      <c r="D18" s="36"/>
      <c r="E18" s="37"/>
      <c r="F18" s="38"/>
      <c r="G18" s="38"/>
      <c r="H18" s="39"/>
      <c r="I18" s="38"/>
      <c r="J18" s="40"/>
    </row>
    <row r="19" spans="1:11" ht="25.5">
      <c r="A19" s="41" t="s">
        <v>115</v>
      </c>
      <c r="C19" s="31">
        <v>0</v>
      </c>
      <c r="D19" s="31">
        <v>0</v>
      </c>
      <c r="E19" s="33">
        <v>-33</v>
      </c>
      <c r="F19" s="33">
        <v>0</v>
      </c>
      <c r="G19" s="33">
        <f>-E19</f>
        <v>33</v>
      </c>
      <c r="H19" s="31">
        <f>SUM(C19:G19)</f>
        <v>0</v>
      </c>
      <c r="I19" s="31">
        <v>0</v>
      </c>
      <c r="J19" s="31">
        <f>+I19+H19</f>
        <v>0</v>
      </c>
      <c r="K19" s="40"/>
    </row>
    <row r="20" spans="1:11" ht="12.75">
      <c r="A20" s="41"/>
      <c r="D20" s="31"/>
      <c r="E20" s="33"/>
      <c r="F20" s="33"/>
      <c r="G20" s="33"/>
      <c r="H20" s="31"/>
      <c r="I20" s="34"/>
      <c r="J20" s="31"/>
      <c r="K20" s="40"/>
    </row>
    <row r="21" spans="1:11" ht="25.5">
      <c r="A21" s="41" t="s">
        <v>116</v>
      </c>
      <c r="C21" s="31">
        <v>0</v>
      </c>
      <c r="D21" s="31">
        <v>0</v>
      </c>
      <c r="E21" s="33">
        <v>-353</v>
      </c>
      <c r="F21" s="33">
        <v>0</v>
      </c>
      <c r="G21" s="33">
        <f>-E21</f>
        <v>353</v>
      </c>
      <c r="H21" s="31">
        <f>SUM(C21:G21)</f>
        <v>0</v>
      </c>
      <c r="I21" s="31">
        <v>0</v>
      </c>
      <c r="J21" s="31">
        <f>+I21+H21</f>
        <v>0</v>
      </c>
      <c r="K21" s="40"/>
    </row>
    <row r="22" spans="1:11" ht="12.75">
      <c r="A22" s="41"/>
      <c r="D22" s="31"/>
      <c r="E22" s="33"/>
      <c r="F22" s="33"/>
      <c r="G22" s="33"/>
      <c r="H22" s="31"/>
      <c r="I22" s="34"/>
      <c r="J22" s="31"/>
      <c r="K22" s="40"/>
    </row>
    <row r="23" spans="1:10" s="25" customFormat="1" ht="12.75" customHeight="1">
      <c r="A23" s="41" t="s">
        <v>119</v>
      </c>
      <c r="C23" s="42">
        <v>0</v>
      </c>
      <c r="D23" s="42">
        <v>0</v>
      </c>
      <c r="E23" s="42">
        <v>0</v>
      </c>
      <c r="F23" s="42">
        <v>0</v>
      </c>
      <c r="G23" s="42">
        <f>pl!D26</f>
        <v>9396</v>
      </c>
      <c r="H23" s="34">
        <f>+G23+F23+E23+D23+C23</f>
        <v>9396</v>
      </c>
      <c r="I23" s="34">
        <f>pl!D27</f>
        <v>-12</v>
      </c>
      <c r="J23" s="35">
        <f>+I23+H23</f>
        <v>9384</v>
      </c>
    </row>
    <row r="24" spans="3:10" s="25" customFormat="1" ht="12.75">
      <c r="C24" s="39"/>
      <c r="D24" s="39"/>
      <c r="E24" s="39"/>
      <c r="F24" s="39"/>
      <c r="G24" s="39"/>
      <c r="H24" s="34"/>
      <c r="I24" s="34"/>
      <c r="J24" s="35"/>
    </row>
    <row r="25" spans="1:11" s="44" customFormat="1" ht="13.5" thickBot="1">
      <c r="A25" s="43" t="s">
        <v>113</v>
      </c>
      <c r="C25" s="45">
        <f>SUM(C17:C24)</f>
        <v>44405</v>
      </c>
      <c r="D25" s="45">
        <f aca="true" t="shared" si="0" ref="D25:J25">SUM(D17:D24)</f>
        <v>654</v>
      </c>
      <c r="E25" s="45">
        <f t="shared" si="0"/>
        <v>1080</v>
      </c>
      <c r="F25" s="45">
        <f t="shared" si="0"/>
        <v>352</v>
      </c>
      <c r="G25" s="45">
        <f>SUM(G17:G24)</f>
        <v>4223</v>
      </c>
      <c r="H25" s="45">
        <f t="shared" si="0"/>
        <v>50714</v>
      </c>
      <c r="I25" s="45">
        <f t="shared" si="0"/>
        <v>1080</v>
      </c>
      <c r="J25" s="45">
        <f t="shared" si="0"/>
        <v>51794</v>
      </c>
      <c r="K25" s="35">
        <f>J25-'bs'!B42</f>
        <v>0</v>
      </c>
    </row>
    <row r="26" spans="3:8" s="25" customFormat="1" ht="13.5" thickTop="1">
      <c r="C26" s="46"/>
      <c r="D26" s="46"/>
      <c r="E26" s="47"/>
      <c r="F26" s="46"/>
      <c r="G26" s="46"/>
      <c r="H26" s="48"/>
    </row>
    <row r="27" spans="3:8" s="25" customFormat="1" ht="12.75">
      <c r="C27" s="46"/>
      <c r="D27" s="46"/>
      <c r="E27" s="47"/>
      <c r="F27" s="46"/>
      <c r="G27" s="46"/>
      <c r="H27" s="48"/>
    </row>
    <row r="28" spans="3:8" s="25" customFormat="1" ht="12.75">
      <c r="C28" s="46"/>
      <c r="D28" s="46"/>
      <c r="E28" s="47"/>
      <c r="F28" s="46"/>
      <c r="G28" s="46"/>
      <c r="H28" s="48"/>
    </row>
    <row r="29" spans="3:10" ht="12.75">
      <c r="C29" s="31"/>
      <c r="D29" s="31"/>
      <c r="E29" s="31"/>
      <c r="F29" s="31"/>
      <c r="G29" s="31"/>
      <c r="H29" s="31"/>
      <c r="I29" s="31"/>
      <c r="J29" s="11"/>
    </row>
    <row r="30" s="25" customFormat="1" ht="12.75"/>
    <row r="31" spans="1:10" s="25" customFormat="1" ht="12.75">
      <c r="A31" s="7" t="s">
        <v>77</v>
      </c>
      <c r="C31" s="33">
        <v>44405</v>
      </c>
      <c r="D31" s="33">
        <v>654</v>
      </c>
      <c r="E31" s="33">
        <v>1499</v>
      </c>
      <c r="F31" s="33">
        <v>352</v>
      </c>
      <c r="G31" s="33">
        <v>-5824</v>
      </c>
      <c r="H31" s="34">
        <f>+G31+F31+E31+D31+C31</f>
        <v>41086</v>
      </c>
      <c r="I31" s="33">
        <v>1088</v>
      </c>
      <c r="J31" s="35">
        <f>+I31+H31</f>
        <v>42174</v>
      </c>
    </row>
    <row r="32" spans="1:10" s="25" customFormat="1" ht="12.75">
      <c r="A32" s="1"/>
      <c r="C32" s="33"/>
      <c r="D32" s="36"/>
      <c r="E32" s="37"/>
      <c r="F32" s="38"/>
      <c r="G32" s="38"/>
      <c r="H32" s="39"/>
      <c r="I32" s="38"/>
      <c r="J32" s="40"/>
    </row>
    <row r="33" spans="1:11" ht="25.5">
      <c r="A33" s="41" t="s">
        <v>115</v>
      </c>
      <c r="C33" s="31">
        <v>0</v>
      </c>
      <c r="D33" s="31">
        <v>0</v>
      </c>
      <c r="E33" s="33">
        <v>-33</v>
      </c>
      <c r="F33" s="33">
        <v>0</v>
      </c>
      <c r="G33" s="33">
        <v>33</v>
      </c>
      <c r="H33" s="31">
        <f>SUM(C33:G33)</f>
        <v>0</v>
      </c>
      <c r="I33" s="31">
        <v>0</v>
      </c>
      <c r="J33" s="31">
        <f>+I33+H33</f>
        <v>0</v>
      </c>
      <c r="K33" s="40"/>
    </row>
    <row r="34" spans="1:11" ht="12.75">
      <c r="A34" s="41"/>
      <c r="D34" s="31"/>
      <c r="E34" s="33"/>
      <c r="F34" s="33"/>
      <c r="G34" s="33"/>
      <c r="H34" s="31"/>
      <c r="I34" s="34"/>
      <c r="J34" s="31"/>
      <c r="K34" s="40"/>
    </row>
    <row r="35" spans="1:10" s="49" customFormat="1" ht="12.75" customHeight="1">
      <c r="A35" s="41" t="s">
        <v>119</v>
      </c>
      <c r="C35" s="31">
        <v>0</v>
      </c>
      <c r="D35" s="31">
        <v>0</v>
      </c>
      <c r="E35" s="33">
        <v>0</v>
      </c>
      <c r="F35" s="33">
        <v>0</v>
      </c>
      <c r="G35" s="33">
        <f>pl!E26</f>
        <v>232</v>
      </c>
      <c r="H35" s="31">
        <f>SUM(C35:G35)</f>
        <v>232</v>
      </c>
      <c r="I35" s="31">
        <f>pl!E27</f>
        <v>4</v>
      </c>
      <c r="J35" s="31">
        <f>+I35+H35</f>
        <v>236</v>
      </c>
    </row>
    <row r="36" spans="1:10" ht="12.75">
      <c r="A36" s="50"/>
      <c r="C36" s="31"/>
      <c r="D36" s="31"/>
      <c r="E36" s="31"/>
      <c r="F36" s="31"/>
      <c r="G36" s="31"/>
      <c r="H36" s="31"/>
      <c r="I36" s="31"/>
      <c r="J36" s="11"/>
    </row>
    <row r="37" spans="1:11" ht="13.5" thickBot="1">
      <c r="A37" s="43" t="s">
        <v>114</v>
      </c>
      <c r="B37" s="7"/>
      <c r="C37" s="51">
        <f aca="true" t="shared" si="1" ref="C37:J37">SUM(C31:C36)</f>
        <v>44405</v>
      </c>
      <c r="D37" s="51">
        <f t="shared" si="1"/>
        <v>654</v>
      </c>
      <c r="E37" s="51">
        <f t="shared" si="1"/>
        <v>1466</v>
      </c>
      <c r="F37" s="51">
        <f t="shared" si="1"/>
        <v>352</v>
      </c>
      <c r="G37" s="51">
        <f t="shared" si="1"/>
        <v>-5559</v>
      </c>
      <c r="H37" s="51">
        <f t="shared" si="1"/>
        <v>41318</v>
      </c>
      <c r="I37" s="51">
        <f t="shared" si="1"/>
        <v>1092</v>
      </c>
      <c r="J37" s="51">
        <f t="shared" si="1"/>
        <v>42410</v>
      </c>
      <c r="K37" s="52"/>
    </row>
    <row r="38" spans="3:8" s="25" customFormat="1" ht="13.5" thickTop="1">
      <c r="C38" s="46"/>
      <c r="D38" s="46"/>
      <c r="E38" s="47"/>
      <c r="F38" s="46"/>
      <c r="G38" s="46"/>
      <c r="H38" s="48"/>
    </row>
    <row r="39" spans="3:8" s="25" customFormat="1" ht="12.75">
      <c r="C39" s="46"/>
      <c r="D39" s="46"/>
      <c r="E39" s="47"/>
      <c r="F39" s="46"/>
      <c r="G39" s="46"/>
      <c r="H39" s="48"/>
    </row>
    <row r="40" spans="3:8" s="25" customFormat="1" ht="12.75">
      <c r="C40" s="46"/>
      <c r="D40" s="46"/>
      <c r="E40" s="47"/>
      <c r="F40" s="46"/>
      <c r="G40" s="46"/>
      <c r="H40" s="48"/>
    </row>
    <row r="41" spans="3:8" s="25" customFormat="1" ht="12.75">
      <c r="C41" s="46"/>
      <c r="D41" s="46"/>
      <c r="E41" s="47"/>
      <c r="F41" s="46"/>
      <c r="G41" s="46"/>
      <c r="H41" s="48"/>
    </row>
    <row r="42" spans="3:8" s="25" customFormat="1" ht="12.75">
      <c r="C42" s="46"/>
      <c r="D42" s="46"/>
      <c r="E42" s="47"/>
      <c r="F42" s="46"/>
      <c r="G42" s="46"/>
      <c r="H42" s="48"/>
    </row>
    <row r="43" spans="3:8" s="25" customFormat="1" ht="12.75">
      <c r="C43" s="46"/>
      <c r="D43" s="46"/>
      <c r="E43" s="47"/>
      <c r="F43" s="46"/>
      <c r="G43" s="46"/>
      <c r="H43" s="48"/>
    </row>
    <row r="44" spans="3:8" s="25" customFormat="1" ht="12.75">
      <c r="C44" s="46"/>
      <c r="D44" s="46"/>
      <c r="E44" s="47"/>
      <c r="F44" s="46"/>
      <c r="G44" s="46"/>
      <c r="H44" s="48"/>
    </row>
    <row r="45" spans="3:8" s="25" customFormat="1" ht="12.75">
      <c r="C45" s="46"/>
      <c r="D45" s="46"/>
      <c r="E45" s="47"/>
      <c r="F45" s="46"/>
      <c r="G45" s="46"/>
      <c r="H45" s="48"/>
    </row>
    <row r="46" spans="3:8" s="25" customFormat="1" ht="12.75">
      <c r="C46" s="46"/>
      <c r="D46" s="46"/>
      <c r="E46" s="47"/>
      <c r="F46" s="46"/>
      <c r="G46" s="46"/>
      <c r="H46" s="48"/>
    </row>
    <row r="47" spans="3:8" s="25" customFormat="1" ht="12.75">
      <c r="C47" s="46"/>
      <c r="D47" s="46"/>
      <c r="E47" s="47"/>
      <c r="F47" s="46"/>
      <c r="G47" s="46"/>
      <c r="H47" s="48"/>
    </row>
    <row r="48" spans="3:8" s="25" customFormat="1" ht="12.75">
      <c r="C48" s="46"/>
      <c r="D48" s="46"/>
      <c r="E48" s="47"/>
      <c r="F48" s="46"/>
      <c r="G48" s="46"/>
      <c r="H48" s="48"/>
    </row>
    <row r="49" spans="3:8" s="25" customFormat="1" ht="12.75">
      <c r="C49" s="46"/>
      <c r="D49" s="46"/>
      <c r="E49" s="47"/>
      <c r="F49" s="46"/>
      <c r="G49" s="46"/>
      <c r="H49" s="48"/>
    </row>
    <row r="50" spans="1:8" ht="12.75">
      <c r="A50" s="5"/>
      <c r="B50" s="5"/>
      <c r="C50" s="53"/>
      <c r="D50" s="53"/>
      <c r="E50" s="53"/>
      <c r="F50" s="53"/>
      <c r="G50" s="54"/>
      <c r="H50" s="54"/>
    </row>
    <row r="51" spans="1:10" ht="12.75">
      <c r="A51" s="109" t="s">
        <v>98</v>
      </c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3:8" ht="12.75">
      <c r="C53" s="55"/>
      <c r="D53" s="55"/>
      <c r="E53" s="55"/>
      <c r="F53" s="55"/>
      <c r="G53" s="55"/>
      <c r="H53" s="55"/>
    </row>
    <row r="54" spans="3:8" ht="12.75">
      <c r="C54" s="55"/>
      <c r="D54" s="55"/>
      <c r="E54" s="55"/>
      <c r="F54" s="55"/>
      <c r="G54" s="55"/>
      <c r="H54" s="55"/>
    </row>
  </sheetData>
  <sheetProtection/>
  <mergeCells count="9">
    <mergeCell ref="C8:H8"/>
    <mergeCell ref="D9:F9"/>
    <mergeCell ref="A51:J52"/>
    <mergeCell ref="A1:J1"/>
    <mergeCell ref="A2:J2"/>
    <mergeCell ref="A3:J3"/>
    <mergeCell ref="A4:J4"/>
    <mergeCell ref="A5:J5"/>
    <mergeCell ref="A6:J6"/>
  </mergeCells>
  <printOptions horizontalCentered="1"/>
  <pageMargins left="0.75" right="0.5" top="1" bottom="0.5" header="0.5" footer="0.2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SheetLayoutView="100" zoomScalePageLayoutView="0" workbookViewId="0" topLeftCell="A1">
      <selection activeCell="M54" sqref="M54"/>
    </sheetView>
  </sheetViews>
  <sheetFormatPr defaultColWidth="9.140625" defaultRowHeight="12.75"/>
  <cols>
    <col min="1" max="1" width="3.7109375" style="1" customWidth="1"/>
    <col min="2" max="5" width="9.140625" style="1" customWidth="1"/>
    <col min="6" max="6" width="10.8515625" style="1" customWidth="1"/>
    <col min="7" max="7" width="14.8515625" style="25" bestFit="1" customWidth="1"/>
    <col min="8" max="8" width="5.7109375" style="1" customWidth="1"/>
    <col min="9" max="9" width="14.8515625" style="1" bestFit="1" customWidth="1"/>
    <col min="10" max="16384" width="9.140625" style="1" customWidth="1"/>
  </cols>
  <sheetData>
    <row r="1" spans="1:9" ht="15.75">
      <c r="A1" s="110" t="s">
        <v>12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1" t="s">
        <v>13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2"/>
      <c r="B3" s="112"/>
      <c r="C3" s="112"/>
      <c r="D3" s="112"/>
      <c r="E3" s="112"/>
      <c r="F3" s="112"/>
      <c r="G3" s="112"/>
      <c r="H3" s="112"/>
      <c r="I3" s="112"/>
    </row>
    <row r="4" spans="1:9" ht="12.75">
      <c r="A4" s="112" t="s">
        <v>25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2" t="str">
        <f>equity!A5</f>
        <v>FOR THE YEAR ENDED 31 JULY 2010</v>
      </c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13" t="s">
        <v>28</v>
      </c>
      <c r="B6" s="113"/>
      <c r="C6" s="113"/>
      <c r="D6" s="113"/>
      <c r="E6" s="113"/>
      <c r="F6" s="113"/>
      <c r="G6" s="113"/>
      <c r="H6" s="113"/>
      <c r="I6" s="113"/>
    </row>
    <row r="8" spans="7:9" ht="12.75">
      <c r="G8" s="3" t="s">
        <v>120</v>
      </c>
      <c r="I8" s="3" t="str">
        <f>G8</f>
        <v>12 months ended</v>
      </c>
    </row>
    <row r="9" spans="7:9" ht="12.75">
      <c r="G9" s="4" t="str">
        <f>pl!B11</f>
        <v>31-Jul-10</v>
      </c>
      <c r="H9" s="5"/>
      <c r="I9" s="4" t="str">
        <f>pl!C11</f>
        <v>31-Jul-09</v>
      </c>
    </row>
    <row r="10" spans="7:9" ht="12.75">
      <c r="G10" s="3" t="s">
        <v>15</v>
      </c>
      <c r="H10" s="6"/>
      <c r="I10" s="3" t="s">
        <v>15</v>
      </c>
    </row>
    <row r="11" spans="1:9" ht="12.75">
      <c r="A11" s="7" t="s">
        <v>30</v>
      </c>
      <c r="G11" s="8"/>
      <c r="H11" s="9"/>
      <c r="I11" s="8"/>
    </row>
    <row r="12" spans="1:9" ht="12.75">
      <c r="A12" s="1" t="s">
        <v>93</v>
      </c>
      <c r="G12" s="10">
        <f>pl!D21</f>
        <v>12661</v>
      </c>
      <c r="H12" s="9"/>
      <c r="I12" s="10">
        <f>pl!E21</f>
        <v>348</v>
      </c>
    </row>
    <row r="13" spans="7:9" ht="6" customHeight="1">
      <c r="G13" s="10"/>
      <c r="H13" s="11"/>
      <c r="I13" s="10"/>
    </row>
    <row r="14" spans="1:9" ht="12.75">
      <c r="A14" s="1" t="s">
        <v>43</v>
      </c>
      <c r="G14" s="10"/>
      <c r="H14" s="11"/>
      <c r="I14" s="10"/>
    </row>
    <row r="15" spans="1:9" ht="12.75">
      <c r="A15" s="1" t="s">
        <v>37</v>
      </c>
      <c r="B15" s="12"/>
      <c r="G15" s="10">
        <v>1557</v>
      </c>
      <c r="H15" s="11"/>
      <c r="I15" s="10">
        <v>1590</v>
      </c>
    </row>
    <row r="16" spans="1:9" ht="12.75">
      <c r="A16" s="1" t="s">
        <v>88</v>
      </c>
      <c r="B16" s="12"/>
      <c r="G16" s="10">
        <v>-12</v>
      </c>
      <c r="H16" s="11"/>
      <c r="I16" s="10">
        <v>-12</v>
      </c>
    </row>
    <row r="17" spans="1:9" ht="12.75">
      <c r="A17" s="1" t="s">
        <v>81</v>
      </c>
      <c r="G17" s="13">
        <v>2</v>
      </c>
      <c r="H17" s="14"/>
      <c r="I17" s="13">
        <v>2</v>
      </c>
    </row>
    <row r="18" spans="1:9" ht="12.75">
      <c r="A18" s="1" t="s">
        <v>101</v>
      </c>
      <c r="B18" s="12"/>
      <c r="G18" s="13">
        <f>-pl!D20</f>
        <v>12</v>
      </c>
      <c r="H18" s="14"/>
      <c r="I18" s="13">
        <f>-pl!E20</f>
        <v>-2</v>
      </c>
    </row>
    <row r="19" spans="1:9" ht="12.75">
      <c r="A19" s="1" t="s">
        <v>38</v>
      </c>
      <c r="G19" s="13">
        <v>-30</v>
      </c>
      <c r="H19" s="14"/>
      <c r="I19" s="13">
        <v>-17</v>
      </c>
    </row>
    <row r="20" spans="1:9" ht="12.75">
      <c r="A20" s="1" t="s">
        <v>80</v>
      </c>
      <c r="G20" s="13">
        <v>45</v>
      </c>
      <c r="H20" s="14"/>
      <c r="I20" s="13">
        <v>227</v>
      </c>
    </row>
    <row r="21" spans="1:9" ht="12.75">
      <c r="A21" s="1" t="s">
        <v>45</v>
      </c>
      <c r="B21" s="12"/>
      <c r="G21" s="13">
        <v>56</v>
      </c>
      <c r="H21" s="14"/>
      <c r="I21" s="13">
        <v>8</v>
      </c>
    </row>
    <row r="22" spans="1:9" ht="12.75">
      <c r="A22" s="1" t="s">
        <v>121</v>
      </c>
      <c r="G22" s="13">
        <v>969</v>
      </c>
      <c r="H22" s="14"/>
      <c r="I22" s="13">
        <v>421</v>
      </c>
    </row>
    <row r="23" spans="1:9" ht="12.75">
      <c r="A23" s="1" t="s">
        <v>122</v>
      </c>
      <c r="G23" s="13">
        <v>0</v>
      </c>
      <c r="H23" s="14"/>
      <c r="I23" s="13">
        <v>-4</v>
      </c>
    </row>
    <row r="24" spans="1:9" ht="12.75">
      <c r="A24" s="1" t="s">
        <v>123</v>
      </c>
      <c r="G24" s="13">
        <v>66</v>
      </c>
      <c r="H24" s="14"/>
      <c r="I24" s="13">
        <v>-233</v>
      </c>
    </row>
    <row r="25" spans="1:9" ht="12.75">
      <c r="A25" s="1" t="s">
        <v>126</v>
      </c>
      <c r="G25" s="13">
        <v>-55</v>
      </c>
      <c r="H25" s="14"/>
      <c r="I25" s="13">
        <v>-5</v>
      </c>
    </row>
    <row r="26" spans="1:9" ht="12.75">
      <c r="A26" s="1" t="s">
        <v>89</v>
      </c>
      <c r="G26" s="13">
        <v>143</v>
      </c>
      <c r="H26" s="14"/>
      <c r="I26" s="13">
        <v>0</v>
      </c>
    </row>
    <row r="27" spans="1:9" ht="12.75">
      <c r="A27" s="1" t="s">
        <v>124</v>
      </c>
      <c r="G27" s="13">
        <v>-64</v>
      </c>
      <c r="H27" s="14"/>
      <c r="I27" s="13">
        <v>6</v>
      </c>
    </row>
    <row r="28" spans="1:9" ht="12.75">
      <c r="A28" s="1" t="s">
        <v>127</v>
      </c>
      <c r="G28" s="13">
        <v>460</v>
      </c>
      <c r="H28" s="14"/>
      <c r="I28" s="13">
        <f>23+4</f>
        <v>27</v>
      </c>
    </row>
    <row r="29" spans="1:9" ht="12.75" hidden="1">
      <c r="A29" s="1" t="s">
        <v>90</v>
      </c>
      <c r="G29" s="13">
        <v>0</v>
      </c>
      <c r="H29" s="14"/>
      <c r="I29" s="13">
        <v>0</v>
      </c>
    </row>
    <row r="30" spans="2:9" ht="4.5" customHeight="1">
      <c r="B30" s="12"/>
      <c r="G30" s="15"/>
      <c r="H30" s="14"/>
      <c r="I30" s="15"/>
    </row>
    <row r="31" spans="2:9" ht="4.5" customHeight="1">
      <c r="B31" s="12"/>
      <c r="G31" s="13"/>
      <c r="H31" s="14"/>
      <c r="I31" s="13"/>
    </row>
    <row r="32" spans="1:9" ht="12.75">
      <c r="A32" s="1" t="s">
        <v>64</v>
      </c>
      <c r="B32" s="12"/>
      <c r="G32" s="13">
        <f>SUM(G12:G30)</f>
        <v>15810</v>
      </c>
      <c r="H32" s="14"/>
      <c r="I32" s="13">
        <f>SUM(I12:I30)</f>
        <v>2356</v>
      </c>
    </row>
    <row r="33" spans="1:9" ht="12.75">
      <c r="A33" s="1" t="s">
        <v>39</v>
      </c>
      <c r="G33" s="13">
        <v>-6832</v>
      </c>
      <c r="H33" s="14"/>
      <c r="I33" s="13">
        <f>-5464-3</f>
        <v>-5467</v>
      </c>
    </row>
    <row r="34" spans="1:9" ht="12.75">
      <c r="A34" s="1" t="s">
        <v>3</v>
      </c>
      <c r="G34" s="13">
        <v>-3522</v>
      </c>
      <c r="H34" s="14"/>
      <c r="I34" s="13">
        <v>1564</v>
      </c>
    </row>
    <row r="35" spans="1:11" ht="12.75">
      <c r="A35" s="1" t="s">
        <v>40</v>
      </c>
      <c r="G35" s="13">
        <v>1937</v>
      </c>
      <c r="H35" s="14"/>
      <c r="I35" s="13">
        <v>3733</v>
      </c>
      <c r="K35" s="11"/>
    </row>
    <row r="36" spans="2:9" ht="4.5" customHeight="1">
      <c r="B36" s="12"/>
      <c r="G36" s="15"/>
      <c r="H36" s="14"/>
      <c r="I36" s="15"/>
    </row>
    <row r="37" spans="2:9" ht="4.5" customHeight="1">
      <c r="B37" s="12"/>
      <c r="G37" s="13"/>
      <c r="H37" s="14"/>
      <c r="I37" s="13"/>
    </row>
    <row r="38" spans="1:9" ht="12.75">
      <c r="A38" s="1" t="s">
        <v>128</v>
      </c>
      <c r="B38" s="12"/>
      <c r="G38" s="13">
        <f>SUM(G32:G35)</f>
        <v>7393</v>
      </c>
      <c r="H38" s="14"/>
      <c r="I38" s="13">
        <f>SUM(I32:I36)</f>
        <v>2186</v>
      </c>
    </row>
    <row r="39" spans="1:9" ht="12.75">
      <c r="A39" s="1" t="s">
        <v>68</v>
      </c>
      <c r="B39" s="12"/>
      <c r="G39" s="13">
        <v>-2013</v>
      </c>
      <c r="H39" s="14"/>
      <c r="I39" s="13">
        <v>-1253</v>
      </c>
    </row>
    <row r="40" spans="1:9" ht="12.75">
      <c r="A40" s="1" t="s">
        <v>78</v>
      </c>
      <c r="B40" s="12"/>
      <c r="G40" s="13">
        <v>-49</v>
      </c>
      <c r="H40" s="14"/>
      <c r="I40" s="13">
        <f>-227+4</f>
        <v>-223</v>
      </c>
    </row>
    <row r="41" spans="2:9" ht="4.5" customHeight="1">
      <c r="B41" s="12"/>
      <c r="G41" s="15"/>
      <c r="H41" s="14"/>
      <c r="I41" s="15"/>
    </row>
    <row r="42" spans="2:9" ht="4.5" customHeight="1">
      <c r="B42" s="12"/>
      <c r="G42" s="13"/>
      <c r="H42" s="14"/>
      <c r="I42" s="13"/>
    </row>
    <row r="43" spans="1:9" ht="12.75">
      <c r="A43" s="1" t="s">
        <v>129</v>
      </c>
      <c r="B43" s="12"/>
      <c r="G43" s="13">
        <f>SUM(G38:G41)</f>
        <v>5331</v>
      </c>
      <c r="H43" s="14"/>
      <c r="I43" s="13">
        <f>SUM(I38:I41)</f>
        <v>710</v>
      </c>
    </row>
    <row r="44" spans="2:9" ht="4.5" customHeight="1">
      <c r="B44" s="12"/>
      <c r="G44" s="15"/>
      <c r="H44" s="14"/>
      <c r="I44" s="15"/>
    </row>
    <row r="45" spans="7:9" ht="12.75">
      <c r="G45" s="13"/>
      <c r="H45" s="14"/>
      <c r="I45" s="13"/>
    </row>
    <row r="46" spans="1:9" ht="12.75">
      <c r="A46" s="7" t="s">
        <v>34</v>
      </c>
      <c r="G46" s="13"/>
      <c r="H46" s="14"/>
      <c r="I46" s="13"/>
    </row>
    <row r="47" spans="1:9" ht="12.75">
      <c r="A47" s="1" t="s">
        <v>31</v>
      </c>
      <c r="B47" s="12"/>
      <c r="G47" s="13">
        <f>-G19</f>
        <v>30</v>
      </c>
      <c r="H47" s="14"/>
      <c r="I47" s="13">
        <f>-I19</f>
        <v>17</v>
      </c>
    </row>
    <row r="48" spans="1:9" ht="12.75">
      <c r="A48" s="1" t="s">
        <v>41</v>
      </c>
      <c r="B48" s="12"/>
      <c r="G48" s="13">
        <v>-1182</v>
      </c>
      <c r="H48" s="14"/>
      <c r="I48" s="13">
        <v>-1778</v>
      </c>
    </row>
    <row r="49" spans="1:9" ht="12.75">
      <c r="A49" s="1" t="s">
        <v>125</v>
      </c>
      <c r="B49" s="12"/>
      <c r="G49" s="13">
        <v>889</v>
      </c>
      <c r="H49" s="14"/>
      <c r="I49" s="13">
        <v>1593</v>
      </c>
    </row>
    <row r="50" spans="1:9" ht="12.75">
      <c r="A50" s="1" t="s">
        <v>91</v>
      </c>
      <c r="B50" s="12"/>
      <c r="G50" s="13">
        <v>55</v>
      </c>
      <c r="H50" s="14"/>
      <c r="I50" s="13">
        <v>188</v>
      </c>
    </row>
    <row r="51" spans="1:9" ht="12.75">
      <c r="A51" s="1" t="s">
        <v>130</v>
      </c>
      <c r="B51" s="12"/>
      <c r="G51" s="13">
        <v>-496</v>
      </c>
      <c r="H51" s="14"/>
      <c r="I51" s="13">
        <v>0</v>
      </c>
    </row>
    <row r="52" spans="2:9" ht="4.5" customHeight="1">
      <c r="B52" s="12"/>
      <c r="G52" s="15"/>
      <c r="H52" s="14"/>
      <c r="I52" s="15"/>
    </row>
    <row r="53" spans="2:9" ht="4.5" customHeight="1">
      <c r="B53" s="12"/>
      <c r="G53" s="13"/>
      <c r="H53" s="14"/>
      <c r="I53" s="13"/>
    </row>
    <row r="54" spans="1:9" ht="12.75">
      <c r="A54" s="1" t="s">
        <v>96</v>
      </c>
      <c r="G54" s="13">
        <f>SUM(G47:G53)</f>
        <v>-704</v>
      </c>
      <c r="H54" s="14"/>
      <c r="I54" s="13">
        <f>SUM(I47:I53)</f>
        <v>20</v>
      </c>
    </row>
    <row r="55" spans="2:9" ht="4.5" customHeight="1">
      <c r="B55" s="12"/>
      <c r="G55" s="15"/>
      <c r="H55" s="14"/>
      <c r="I55" s="15"/>
    </row>
    <row r="56" spans="7:9" ht="12.75">
      <c r="G56" s="13"/>
      <c r="H56" s="14"/>
      <c r="I56" s="13"/>
    </row>
    <row r="57" spans="1:9" ht="12.75">
      <c r="A57" s="7" t="s">
        <v>35</v>
      </c>
      <c r="G57" s="13"/>
      <c r="H57" s="14"/>
      <c r="I57" s="13"/>
    </row>
    <row r="58" spans="1:9" ht="12.75">
      <c r="A58" s="1" t="s">
        <v>79</v>
      </c>
      <c r="G58" s="13">
        <v>-90</v>
      </c>
      <c r="H58" s="14"/>
      <c r="I58" s="13">
        <v>-84</v>
      </c>
    </row>
    <row r="59" spans="1:9" ht="12.75">
      <c r="A59" s="1" t="s">
        <v>82</v>
      </c>
      <c r="G59" s="13">
        <v>-1350</v>
      </c>
      <c r="H59" s="14"/>
      <c r="I59" s="13">
        <f>1354-4</f>
        <v>1350</v>
      </c>
    </row>
    <row r="60" spans="2:9" ht="4.5" customHeight="1">
      <c r="B60" s="12"/>
      <c r="G60" s="15"/>
      <c r="H60" s="14"/>
      <c r="I60" s="15"/>
    </row>
    <row r="61" spans="2:9" ht="4.5" customHeight="1">
      <c r="B61" s="12"/>
      <c r="G61" s="13"/>
      <c r="H61" s="14"/>
      <c r="I61" s="13"/>
    </row>
    <row r="62" spans="1:9" ht="12.75" customHeight="1">
      <c r="A62" s="1" t="s">
        <v>85</v>
      </c>
      <c r="G62" s="13">
        <f>SUM(G58:G61)</f>
        <v>-1440</v>
      </c>
      <c r="H62" s="14"/>
      <c r="I62" s="13">
        <f>SUM(I58:I61)</f>
        <v>1266</v>
      </c>
    </row>
    <row r="63" spans="2:9" ht="4.5" customHeight="1">
      <c r="B63" s="12"/>
      <c r="G63" s="15"/>
      <c r="H63" s="14"/>
      <c r="I63" s="15"/>
    </row>
    <row r="64" spans="7:9" ht="12.75">
      <c r="G64" s="13"/>
      <c r="H64" s="14"/>
      <c r="I64" s="13"/>
    </row>
    <row r="65" spans="1:9" ht="12.75">
      <c r="A65" s="7" t="s">
        <v>100</v>
      </c>
      <c r="G65" s="13">
        <f>+G54+G43+G62</f>
        <v>3187</v>
      </c>
      <c r="H65" s="14"/>
      <c r="I65" s="13">
        <f>+I54+I43+I62</f>
        <v>1996</v>
      </c>
    </row>
    <row r="66" ht="12.75">
      <c r="C66" s="25"/>
    </row>
    <row r="67" spans="1:9" ht="12.75">
      <c r="A67" s="7" t="s">
        <v>44</v>
      </c>
      <c r="C67" s="25"/>
      <c r="G67" s="13"/>
      <c r="H67" s="14"/>
      <c r="I67" s="13"/>
    </row>
    <row r="68" spans="1:9" ht="12.75">
      <c r="A68" s="7" t="s">
        <v>141</v>
      </c>
      <c r="C68" s="25"/>
      <c r="G68" s="18">
        <v>5370</v>
      </c>
      <c r="H68" s="19"/>
      <c r="I68" s="18">
        <v>3374</v>
      </c>
    </row>
    <row r="69" spans="1:9" ht="12.75">
      <c r="A69" s="7" t="s">
        <v>42</v>
      </c>
      <c r="C69" s="25"/>
      <c r="G69" s="20"/>
      <c r="H69" s="5"/>
      <c r="I69" s="20"/>
    </row>
    <row r="70" spans="1:9" ht="12.75">
      <c r="A70" s="7" t="s">
        <v>141</v>
      </c>
      <c r="C70" s="25"/>
      <c r="G70" s="20">
        <f>SUM(G65:G68)</f>
        <v>8557</v>
      </c>
      <c r="H70" s="5"/>
      <c r="I70" s="20">
        <f>SUM(I65:I68)</f>
        <v>5370</v>
      </c>
    </row>
    <row r="71" spans="2:9" ht="4.5" customHeight="1" thickBot="1">
      <c r="B71" s="12"/>
      <c r="C71" s="25"/>
      <c r="G71" s="21"/>
      <c r="H71" s="14"/>
      <c r="I71" s="21"/>
    </row>
    <row r="72" spans="2:9" ht="13.5" thickTop="1">
      <c r="B72" s="12"/>
      <c r="C72" s="25"/>
      <c r="G72" s="13"/>
      <c r="H72" s="14"/>
      <c r="I72" s="17"/>
    </row>
    <row r="73" spans="2:9" ht="12.75">
      <c r="B73" s="12"/>
      <c r="G73" s="22">
        <f>G70-'bs'!B29</f>
        <v>0</v>
      </c>
      <c r="H73" s="23"/>
      <c r="I73" s="22">
        <f>30774-I70</f>
        <v>25404</v>
      </c>
    </row>
    <row r="74" spans="1:9" ht="12.75">
      <c r="A74" s="109" t="s">
        <v>97</v>
      </c>
      <c r="B74" s="109"/>
      <c r="C74" s="109"/>
      <c r="D74" s="109"/>
      <c r="E74" s="109"/>
      <c r="F74" s="109"/>
      <c r="G74" s="109"/>
      <c r="H74" s="109"/>
      <c r="I74" s="109"/>
    </row>
    <row r="75" spans="1:9" ht="12.75">
      <c r="A75" s="109"/>
      <c r="B75" s="109"/>
      <c r="C75" s="109"/>
      <c r="D75" s="109"/>
      <c r="E75" s="109"/>
      <c r="F75" s="109"/>
      <c r="G75" s="109"/>
      <c r="H75" s="109"/>
      <c r="I75" s="109"/>
    </row>
    <row r="77" ht="12.75">
      <c r="G77" s="24">
        <f>G70-'bs'!B29</f>
        <v>0</v>
      </c>
    </row>
  </sheetData>
  <sheetProtection/>
  <mergeCells count="7">
    <mergeCell ref="A74:I75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2010-09-28T08:10:50Z</cp:lastPrinted>
  <dcterms:created xsi:type="dcterms:W3CDTF">2005-04-05T09:22:45Z</dcterms:created>
  <dcterms:modified xsi:type="dcterms:W3CDTF">2010-09-28T08:11:12Z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